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Eelarved/"/>
    </mc:Choice>
  </mc:AlternateContent>
  <xr:revisionPtr revIDLastSave="250" documentId="8_{24BEE07D-0514-40A1-A434-B330AD78FEE6}" xr6:coauthVersionLast="47" xr6:coauthVersionMax="47" xr10:uidLastSave="{0860EF4C-708E-4987-B5E0-E27549AC1E18}"/>
  <bookViews>
    <workbookView xWindow="28680" yWindow="1620" windowWidth="29040" windowHeight="15720" xr2:uid="{6B2B7621-D651-4ABA-AA00-AE046CBB18D9}"/>
  </bookViews>
  <sheets>
    <sheet name="Lisa 3 TI " sheetId="1" r:id="rId1"/>
  </sheets>
  <definedNames>
    <definedName name="_xlnm._FilterDatabase" localSheetId="0" hidden="1">'Lisa 3 TI '!$A$13:$G$37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L30" i="1"/>
  <c r="O27" i="1"/>
  <c r="L27" i="1"/>
  <c r="M34" i="1"/>
  <c r="N34" i="1"/>
  <c r="M21" i="1"/>
  <c r="M20" i="1" s="1"/>
  <c r="N21" i="1"/>
  <c r="N20" i="1" s="1"/>
  <c r="M16" i="1"/>
  <c r="N16" i="1"/>
  <c r="M6" i="1"/>
  <c r="M7" i="1" s="1"/>
  <c r="N6" i="1"/>
  <c r="N7" i="1" s="1"/>
  <c r="M8" i="1"/>
  <c r="N8" i="1"/>
  <c r="O8" i="1"/>
  <c r="M9" i="1"/>
  <c r="N9" i="1"/>
  <c r="M10" i="1"/>
  <c r="N10" i="1"/>
  <c r="M11" i="1"/>
  <c r="N11" i="1"/>
  <c r="N12" i="1" l="1"/>
  <c r="M12" i="1"/>
  <c r="L25" i="1"/>
  <c r="O25" i="1" s="1"/>
  <c r="L26" i="1"/>
  <c r="O26" i="1" s="1"/>
  <c r="L28" i="1"/>
  <c r="O28" i="1" s="1"/>
  <c r="J34" i="1" l="1"/>
  <c r="K34" i="1"/>
  <c r="J21" i="1"/>
  <c r="J20" i="1" s="1"/>
  <c r="K21" i="1"/>
  <c r="K20" i="1" s="1"/>
  <c r="L18" i="1"/>
  <c r="O18" i="1" s="1"/>
  <c r="L19" i="1"/>
  <c r="O19" i="1" s="1"/>
  <c r="O6" i="1" s="1"/>
  <c r="O7" i="1" s="1"/>
  <c r="L22" i="1"/>
  <c r="O22" i="1" s="1"/>
  <c r="L23" i="1"/>
  <c r="O23" i="1" s="1"/>
  <c r="L24" i="1"/>
  <c r="O24" i="1" s="1"/>
  <c r="L29" i="1"/>
  <c r="O29" i="1" s="1"/>
  <c r="L31" i="1"/>
  <c r="O31" i="1" s="1"/>
  <c r="L32" i="1"/>
  <c r="O32" i="1" s="1"/>
  <c r="L33" i="1"/>
  <c r="O33" i="1" s="1"/>
  <c r="O10" i="1" s="1"/>
  <c r="L35" i="1"/>
  <c r="O35" i="1" s="1"/>
  <c r="L36" i="1"/>
  <c r="O36" i="1" s="1"/>
  <c r="L37" i="1"/>
  <c r="O37" i="1" s="1"/>
  <c r="L17" i="1"/>
  <c r="O17" i="1" s="1"/>
  <c r="J16" i="1"/>
  <c r="J6" i="1"/>
  <c r="J7" i="1" s="1"/>
  <c r="J8" i="1"/>
  <c r="J9" i="1"/>
  <c r="J10" i="1"/>
  <c r="J11" i="1"/>
  <c r="I34" i="1"/>
  <c r="I21" i="1"/>
  <c r="I20" i="1" s="1"/>
  <c r="I16" i="1"/>
  <c r="K16" i="1"/>
  <c r="I6" i="1"/>
  <c r="I7" i="1" s="1"/>
  <c r="K6" i="1"/>
  <c r="K7" i="1" s="1"/>
  <c r="I8" i="1"/>
  <c r="K8" i="1"/>
  <c r="L8" i="1"/>
  <c r="I9" i="1"/>
  <c r="K9" i="1"/>
  <c r="I10" i="1"/>
  <c r="K10" i="1"/>
  <c r="L10" i="1"/>
  <c r="I11" i="1"/>
  <c r="K11" i="1"/>
  <c r="H6" i="1"/>
  <c r="H16" i="1"/>
  <c r="O16" i="1" l="1"/>
  <c r="O11" i="1"/>
  <c r="O9" i="1"/>
  <c r="O12" i="1" s="1"/>
  <c r="O21" i="1"/>
  <c r="O20" i="1" s="1"/>
  <c r="O34" i="1"/>
  <c r="L34" i="1"/>
  <c r="I12" i="1"/>
  <c r="J12" i="1"/>
  <c r="L21" i="1"/>
  <c r="L20" i="1" s="1"/>
  <c r="L9" i="1"/>
  <c r="L12" i="1" s="1"/>
  <c r="L11" i="1"/>
  <c r="K12" i="1"/>
  <c r="L16" i="1"/>
  <c r="L6" i="1"/>
  <c r="L7" i="1" s="1"/>
  <c r="H34" i="1"/>
  <c r="H21" i="1"/>
  <c r="H20" i="1" s="1"/>
  <c r="H11" i="1"/>
  <c r="H10" i="1"/>
  <c r="H9" i="1"/>
  <c r="H8" i="1"/>
  <c r="H12" i="1" l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tc={4D3DF0E4-E3B1-4808-B7D3-E9F894E17ED3}</author>
  </authors>
  <commentList>
    <comment ref="N24" authorId="0" shapeId="0" xr:uid="{4D3DF0E4-E3B1-4808-B7D3-E9F894E17ED3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Omafin grandile 9NC0-MU21-CERV-PALK</t>
      </text>
    </comment>
  </commentList>
</comments>
</file>

<file path=xl/sharedStrings.xml><?xml version="1.0" encoding="utf-8"?>
<sst xmlns="http://schemas.openxmlformats.org/spreadsheetml/2006/main" count="105" uniqueCount="75">
  <si>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</si>
  <si>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</si>
  <si>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</si>
  <si>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</si>
  <si>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</si>
  <si>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</si>
  <si>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</si>
  <si>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</si>
  <si>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</si>
  <si>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</si>
  <si>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</si>
  <si>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</si>
  <si>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</si>
  <si>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</si>
  <si>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</si>
  <si>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TULUD KOKKU</t>
  </si>
  <si>
    <t>XX010000</t>
  </si>
  <si>
    <t>Programmide ülene</t>
  </si>
  <si>
    <t>KÄIBEMAKS  KOKKU</t>
  </si>
  <si>
    <t>20</t>
  </si>
  <si>
    <t>10</t>
  </si>
  <si>
    <t>40</t>
  </si>
  <si>
    <t>Saadud välistoetused</t>
  </si>
  <si>
    <t>TULEMUSVALDKOND  HEAOLU</t>
  </si>
  <si>
    <t>HE010103</t>
  </si>
  <si>
    <t>SE070036</t>
  </si>
  <si>
    <t>Töövaidl komisj kaasistujate tasud</t>
  </si>
  <si>
    <t>SE000028</t>
  </si>
  <si>
    <t>Vahendid RKASile</t>
  </si>
  <si>
    <t>Tööinspektsioon</t>
  </si>
  <si>
    <t>Tulud kokku</t>
  </si>
  <si>
    <t>Lisa 3</t>
  </si>
  <si>
    <t>Konto</t>
  </si>
  <si>
    <t>388850</t>
  </si>
  <si>
    <t>388000</t>
  </si>
  <si>
    <t>Väärteomenetluse seadustiku alusel määratud trahvid</t>
  </si>
  <si>
    <t>359</t>
  </si>
  <si>
    <t>601000</t>
  </si>
  <si>
    <t>61</t>
  </si>
  <si>
    <t>Kulud - tööjõukulud</t>
  </si>
  <si>
    <t>50</t>
  </si>
  <si>
    <t>Kulud - majandamiskulud</t>
  </si>
  <si>
    <t>55</t>
  </si>
  <si>
    <t>4502</t>
  </si>
  <si>
    <t>4500</t>
  </si>
  <si>
    <t>Sunniraha ja tulud asendustäitmisest</t>
  </si>
  <si>
    <t>Kvaliteetse tööelu tagamine ja areng</t>
  </si>
  <si>
    <t>Kulud - antud tegevuskulude sihtfinantseerimine</t>
  </si>
  <si>
    <t>Kulud - antud põhivara sihtfinantseerimine</t>
  </si>
  <si>
    <t>Käibemaksukulu majandamiskuludelt</t>
  </si>
  <si>
    <t>TÖÖTURU  PROGRAMMI  KULUD  KOKKU</t>
  </si>
  <si>
    <t xml:space="preserve">MKMi 29.01.2025 kk-ga nr 10 kinnitatud eelarve </t>
  </si>
  <si>
    <t>MKMi 02.06.2025 kk nr 65</t>
  </si>
  <si>
    <t>Sisemised muudatused</t>
  </si>
  <si>
    <t>Lõplik eelarve 2025</t>
  </si>
  <si>
    <t>EELARVE_ ULE</t>
  </si>
  <si>
    <t>MINISTRI_ LIIGENDUS</t>
  </si>
  <si>
    <t>2025_06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</si>
  <si>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2025. a eelarvete kinnitamine" juurde (muudetud sõnastuses)</t>
  </si>
  <si>
    <t>2025. aasta lisaeelarve seadus 18.06.2025</t>
  </si>
  <si>
    <t>LISA-EELARVE</t>
  </si>
  <si>
    <t>2025_08</t>
  </si>
  <si>
    <t>60</t>
  </si>
  <si>
    <t>Kulud - muud tegevskulud</t>
  </si>
  <si>
    <t>2025_05</t>
  </si>
  <si>
    <t>RESERV</t>
  </si>
  <si>
    <t>2025_11</t>
  </si>
  <si>
    <t xml:space="preserve">MKMi 30.06.2025 kk-ga nr 78 kinnitatud eelarve </t>
  </si>
  <si>
    <t>RaMi 11.07.2025 kk nr 54</t>
  </si>
  <si>
    <t>2025_07</t>
  </si>
  <si>
    <t>UA põgenike töövaidluste ennetamine</t>
  </si>
  <si>
    <t>SR070054</t>
  </si>
  <si>
    <t>IN002000</t>
  </si>
  <si>
    <t>IT investeeringud</t>
  </si>
  <si>
    <t>* Eelarve liik: 10 - arvestuslikud vahendid, 20 - kindlaksmääratud vahendid, 32 - välistoetuste riiklik kaasfinantseerimine, 40 - välistoetustest ja moderniseerimisfondist saadavad vahendid, 41 - vahendatavad välis-toetused, 43 - CO2 müügist saadavad vahendid, 44 - omatuludest saadavad vahendid, 45 - ebaregulaarsetest tuludest saadavad vahendid, 60 - mitterahalised vahendid (põhivara kulum)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</si>
</sst>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u/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i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6" fillId="0" borderId="0" xfId="1" applyFont="1"/>
    <xf numFmtId="49" fontId="7" fillId="0" borderId="0" xfId="1" applyNumberFormat="1" applyFont="1" applyAlignment="1">
      <alignment horizontal="right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/>
    <xf numFmtId="3" fontId="8" fillId="0" borderId="0" xfId="1" applyNumberFormat="1" applyFont="1" applyAlignment="1" applyProtection="1">
      <alignment horizontal="right"/>
      <protection hidden="1"/>
    </xf>
    <xf numFmtId="49" fontId="7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18" fillId="0" borderId="0" xfId="1" applyNumberFormat="1" applyFont="1" applyAlignment="1" applyProtection="1">
      <alignment horizontal="right"/>
      <protection hidden="1"/>
    </xf>
    <xf numFmtId="3" fontId="13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9" fillId="0" borderId="0" xfId="1" applyNumberFormat="1" applyFont="1" applyAlignment="1" applyProtection="1">
      <alignment horizontal="right"/>
      <protection hidden="1"/>
    </xf>
    <xf numFmtId="0" fontId="3" fillId="0" borderId="1" xfId="0" quotePrefix="1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3" fontId="21" fillId="0" borderId="0" xfId="0" applyNumberFormat="1" applyFont="1"/>
    <xf numFmtId="4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Border="1"/>
    <xf numFmtId="0" fontId="19" fillId="0" borderId="1" xfId="0" applyFont="1" applyBorder="1" applyAlignment="1">
      <alignment vertical="center"/>
    </xf>
    <xf numFmtId="3" fontId="23" fillId="0" borderId="1" xfId="3" applyNumberFormat="1" applyFont="1" applyBorder="1" applyAlignment="1" applyProtection="1">
      <alignment horizontal="left" vertical="top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</cellXfs>
  <cellStyles count="4">
    <cellStyle name="Normaallaad" xfId="0" builtinId="0"/>
    <cellStyle name="Normaallaad 2" xfId="1" xr:uid="{B35D4B3C-4E10-4461-B78D-806DFA58CCF1}"/>
    <cellStyle name="Normaallaad 4" xfId="2" xr:uid="{2D2E689D-7874-443D-A406-5CC41556F961}"/>
    <cellStyle name="Normal 2" xfId="3" xr:uid="{6A1F8A8E-88E2-4CAC-B56B-F1E6E3ABE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8D931817-B827-4B8F-A108-1B4881DB75A2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4" dT="2025-11-24T11:11:17.45" personId="{8D931817-B827-4B8F-A108-1B4881DB75A2}" id="{4D3DF0E4-E3B1-4808-B7D3-E9F894E17ED3}">
    <text>Omafin grandile 9NC0-MU21-CERV-PALK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O41"/>
  <sheetViews>
    <sheetView tabSelected="1" topLeftCell="A18" zoomScaleNormal="100" workbookViewId="0">
      <selection activeCell="Q33" sqref="Q33"/>
    </sheetView>
  </sheetViews>
  <sheetFormatPr defaultRowHeight="14.6" outlineLevelCol="1" x14ac:dyDescent="0.4"/>
  <cols>
    <col min="1" max="1" width="10.69140625" customWidth="1"/>
    <col min="2" max="2" width="21.3828125" customWidth="1"/>
    <col min="3" max="3" width="7.3828125" style="1" customWidth="1"/>
    <col min="4" max="4" width="11.3046875" customWidth="1"/>
    <col min="5" max="5" width="27.84375" customWidth="1"/>
    <col min="6" max="6" width="7.3046875" customWidth="1"/>
    <col min="7" max="7" width="28.3046875" customWidth="1"/>
    <col min="8" max="8" width="12" hidden="1" customWidth="1" outlineLevel="1"/>
    <col min="9" max="10" width="9.765625" hidden="1" customWidth="1" outlineLevel="1"/>
    <col min="11" max="11" width="10.23046875" hidden="1" customWidth="1" outlineLevel="1"/>
    <col min="12" max="12" width="12.15234375" customWidth="1" collapsed="1"/>
    <col min="13" max="13" width="9.4609375" customWidth="1"/>
    <col min="14" max="14" width="10.61328125" customWidth="1"/>
    <col min="15" max="15" width="11.07421875" customWidth="1"/>
  </cols>
  <sheetData>
    <row r="1" spans="1:15" x14ac:dyDescent="0.4">
      <c r="D1" s="2"/>
      <c r="E1" s="2"/>
      <c r="F1" s="2"/>
      <c r="G1" s="44"/>
      <c r="O1" s="3" t="s">
        <v>31</v>
      </c>
    </row>
    <row r="2" spans="1:15" ht="28.75" customHeight="1" x14ac:dyDescent="0.4">
      <c r="F2" s="51"/>
      <c r="G2" s="61" t="s">
        <v>58</v>
      </c>
      <c r="H2" s="62"/>
      <c r="I2" s="62"/>
      <c r="J2" s="62"/>
      <c r="K2" s="62"/>
      <c r="L2" s="62"/>
      <c r="M2" s="62"/>
      <c r="N2" s="62"/>
      <c r="O2" s="62"/>
    </row>
    <row r="3" spans="1:15" x14ac:dyDescent="0.4">
      <c r="C3" s="4"/>
      <c r="D3" s="26"/>
      <c r="E3" s="51"/>
      <c r="F3" s="51"/>
      <c r="G3" s="51"/>
      <c r="H3" s="51"/>
    </row>
    <row r="4" spans="1:15" x14ac:dyDescent="0.4">
      <c r="C4" s="4"/>
      <c r="D4" s="4"/>
      <c r="E4" s="4"/>
      <c r="F4" s="4"/>
      <c r="G4" s="4"/>
    </row>
    <row r="5" spans="1:15" x14ac:dyDescent="0.4">
      <c r="A5" s="5" t="s">
        <v>29</v>
      </c>
      <c r="G5" s="45"/>
      <c r="H5" s="46"/>
    </row>
    <row r="6" spans="1:15" x14ac:dyDescent="0.4">
      <c r="A6" s="5"/>
      <c r="G6" s="6" t="s">
        <v>0</v>
      </c>
      <c r="H6" s="23">
        <f>+SUBTOTAL(9,H17:H19)</f>
        <v>3061429.2504000003</v>
      </c>
      <c r="I6" s="23">
        <f t="shared" ref="I6:L6" si="0">+SUBTOTAL(9,I17:I19)</f>
        <v>0</v>
      </c>
      <c r="J6" s="23">
        <f t="shared" ref="J6" si="1">+SUBTOTAL(9,J17:J19)</f>
        <v>0</v>
      </c>
      <c r="K6" s="23">
        <f t="shared" si="0"/>
        <v>0</v>
      </c>
      <c r="L6" s="23">
        <f t="shared" si="0"/>
        <v>3061429.2504000003</v>
      </c>
      <c r="M6" s="23">
        <f t="shared" ref="M6:O6" si="2">+SUBTOTAL(9,M17:M19)</f>
        <v>0</v>
      </c>
      <c r="N6" s="23">
        <f t="shared" si="2"/>
        <v>0</v>
      </c>
      <c r="O6" s="23">
        <f t="shared" si="2"/>
        <v>3061429.2504000003</v>
      </c>
    </row>
    <row r="7" spans="1:15" x14ac:dyDescent="0.4">
      <c r="A7" s="5"/>
      <c r="G7" s="12" t="s">
        <v>30</v>
      </c>
      <c r="H7" s="27">
        <f>SUM(H6)</f>
        <v>3061429.2504000003</v>
      </c>
      <c r="I7" s="27">
        <f t="shared" ref="I7:L7" si="3">SUM(I6)</f>
        <v>0</v>
      </c>
      <c r="J7" s="27">
        <f t="shared" si="3"/>
        <v>0</v>
      </c>
      <c r="K7" s="27">
        <f t="shared" si="3"/>
        <v>0</v>
      </c>
      <c r="L7" s="27">
        <f t="shared" si="3"/>
        <v>3061429.2504000003</v>
      </c>
      <c r="M7" s="27">
        <f t="shared" ref="M7:O7" si="4">SUM(M6)</f>
        <v>0</v>
      </c>
      <c r="N7" s="27">
        <f t="shared" si="4"/>
        <v>0</v>
      </c>
      <c r="O7" s="27">
        <f t="shared" si="4"/>
        <v>3061429.2504000003</v>
      </c>
    </row>
    <row r="8" spans="1:15" x14ac:dyDescent="0.4">
      <c r="A8" s="8"/>
      <c r="G8" s="6" t="s">
        <v>1</v>
      </c>
      <c r="H8" s="9">
        <f>SUMIF($G$22:$G$33,"Investeeringud*",H$22:H$33)</f>
        <v>0</v>
      </c>
      <c r="I8" s="9">
        <f t="shared" ref="I8:O8" si="5">SUMIF($G$22:$G$33,"Investeeringud*",I$22:I$33)</f>
        <v>0</v>
      </c>
      <c r="J8" s="9">
        <f t="shared" si="5"/>
        <v>0</v>
      </c>
      <c r="K8" s="9">
        <f t="shared" si="5"/>
        <v>0</v>
      </c>
      <c r="L8" s="9">
        <f t="shared" si="5"/>
        <v>0</v>
      </c>
      <c r="M8" s="9">
        <f t="shared" si="5"/>
        <v>0</v>
      </c>
      <c r="N8" s="9">
        <f t="shared" si="5"/>
        <v>0</v>
      </c>
      <c r="O8" s="9">
        <f t="shared" si="5"/>
        <v>0</v>
      </c>
    </row>
    <row r="9" spans="1:15" x14ac:dyDescent="0.4">
      <c r="A9" s="8"/>
      <c r="G9" s="10" t="s">
        <v>2</v>
      </c>
      <c r="H9" s="9">
        <f>SUMIF($G$22:$G$33,"Kulud*",H$22:H$33)</f>
        <v>-7796299.0890999995</v>
      </c>
      <c r="I9" s="9">
        <f t="shared" ref="I9:O9" si="6">SUMIF($G$22:$G$33,"Kulud*",I$22:I$33)</f>
        <v>-387544.83499999996</v>
      </c>
      <c r="J9" s="9">
        <f t="shared" si="6"/>
        <v>-2163</v>
      </c>
      <c r="K9" s="9">
        <f t="shared" si="6"/>
        <v>0</v>
      </c>
      <c r="L9" s="9">
        <f t="shared" si="6"/>
        <v>-8186006.9240999995</v>
      </c>
      <c r="M9" s="9">
        <f t="shared" si="6"/>
        <v>-100000</v>
      </c>
      <c r="N9" s="9">
        <f t="shared" si="6"/>
        <v>-20450</v>
      </c>
      <c r="O9" s="9">
        <f t="shared" si="6"/>
        <v>-8306456.9240999995</v>
      </c>
    </row>
    <row r="10" spans="1:15" x14ac:dyDescent="0.4">
      <c r="A10" s="8"/>
      <c r="G10" s="11" t="s">
        <v>3</v>
      </c>
      <c r="H10" s="9">
        <f>SUMIF($G$22:$G$33,"Põhivara kulum*",H$22:H$33)</f>
        <v>-26000</v>
      </c>
      <c r="I10" s="9">
        <f t="shared" ref="I10:O10" si="7">SUMIF($G$22:$G$33,"Põhivara kulum*",I$22:I$33)</f>
        <v>0</v>
      </c>
      <c r="J10" s="9">
        <f t="shared" si="7"/>
        <v>0</v>
      </c>
      <c r="K10" s="9">
        <f t="shared" si="7"/>
        <v>0</v>
      </c>
      <c r="L10" s="9">
        <f t="shared" si="7"/>
        <v>-26000</v>
      </c>
      <c r="M10" s="9">
        <f t="shared" si="7"/>
        <v>0</v>
      </c>
      <c r="N10" s="9">
        <f t="shared" si="7"/>
        <v>0</v>
      </c>
      <c r="O10" s="9">
        <f t="shared" si="7"/>
        <v>-26000</v>
      </c>
    </row>
    <row r="11" spans="1:15" x14ac:dyDescent="0.4">
      <c r="A11" s="8"/>
      <c r="G11" s="11" t="s">
        <v>4</v>
      </c>
      <c r="H11" s="9">
        <f>+SUBTOTAL(9, H35:H37)</f>
        <v>-179089.5098</v>
      </c>
      <c r="I11" s="9">
        <f t="shared" ref="I11:L11" si="8">+SUBTOTAL(9, I35:I37)</f>
        <v>0</v>
      </c>
      <c r="J11" s="9">
        <f t="shared" ref="J11" si="9">+SUBTOTAL(9, J35:J37)</f>
        <v>0</v>
      </c>
      <c r="K11" s="9">
        <f t="shared" si="8"/>
        <v>0</v>
      </c>
      <c r="L11" s="9">
        <f t="shared" si="8"/>
        <v>-179089.5098</v>
      </c>
      <c r="M11" s="9">
        <f t="shared" ref="M11:O11" si="10">+SUBTOTAL(9, M35:M37)</f>
        <v>0</v>
      </c>
      <c r="N11" s="9">
        <f t="shared" si="10"/>
        <v>0</v>
      </c>
      <c r="O11" s="9">
        <f t="shared" si="10"/>
        <v>-179089.5098</v>
      </c>
    </row>
    <row r="12" spans="1:15" x14ac:dyDescent="0.4">
      <c r="A12" s="8"/>
      <c r="G12" s="12" t="s">
        <v>5</v>
      </c>
      <c r="H12" s="13">
        <f>SUM(H8:H11)</f>
        <v>-8001388.5988999996</v>
      </c>
      <c r="I12" s="13">
        <f t="shared" ref="I12:L12" si="11">SUM(I8:I11)</f>
        <v>-387544.83499999996</v>
      </c>
      <c r="J12" s="13">
        <f t="shared" si="11"/>
        <v>-2163</v>
      </c>
      <c r="K12" s="13">
        <f t="shared" si="11"/>
        <v>0</v>
      </c>
      <c r="L12" s="13">
        <f t="shared" si="11"/>
        <v>-8391096.4338999987</v>
      </c>
      <c r="M12" s="13">
        <f t="shared" ref="M12:O12" si="12">SUM(M8:M11)</f>
        <v>-100000</v>
      </c>
      <c r="N12" s="13">
        <f t="shared" si="12"/>
        <v>-20450</v>
      </c>
      <c r="O12" s="13">
        <f t="shared" si="12"/>
        <v>-8511546.4338999987</v>
      </c>
    </row>
    <row r="13" spans="1:15" ht="62.15" x14ac:dyDescent="0.4">
      <c r="A13" s="14" t="s">
        <v>6</v>
      </c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32</v>
      </c>
      <c r="G13" s="14" t="s">
        <v>11</v>
      </c>
      <c r="H13" s="47" t="s">
        <v>51</v>
      </c>
      <c r="I13" s="47" t="s">
        <v>52</v>
      </c>
      <c r="J13" s="48" t="s">
        <v>59</v>
      </c>
      <c r="K13" s="48" t="s">
        <v>53</v>
      </c>
      <c r="L13" s="47" t="s">
        <v>67</v>
      </c>
      <c r="M13" s="47" t="s">
        <v>68</v>
      </c>
      <c r="N13" s="48" t="s">
        <v>53</v>
      </c>
      <c r="O13" s="47" t="s">
        <v>54</v>
      </c>
    </row>
    <row r="14" spans="1:15" s="20" customFormat="1" ht="30" customHeight="1" x14ac:dyDescent="0.4">
      <c r="A14" s="31"/>
      <c r="B14" s="31"/>
      <c r="C14" s="32"/>
      <c r="D14" s="22"/>
      <c r="E14" s="16"/>
      <c r="F14" s="16"/>
      <c r="G14" s="17" t="s">
        <v>12</v>
      </c>
      <c r="H14" s="24"/>
      <c r="I14" s="24" t="s">
        <v>55</v>
      </c>
      <c r="J14" s="53" t="s">
        <v>60</v>
      </c>
      <c r="K14" s="49" t="s">
        <v>56</v>
      </c>
      <c r="L14" s="22"/>
      <c r="M14" s="55" t="s">
        <v>65</v>
      </c>
      <c r="N14" s="49" t="s">
        <v>56</v>
      </c>
      <c r="O14" s="56"/>
    </row>
    <row r="15" spans="1:15" s="20" customFormat="1" ht="19.3" customHeight="1" x14ac:dyDescent="0.4">
      <c r="A15" s="22" t="s">
        <v>13</v>
      </c>
      <c r="B15" s="22" t="s">
        <v>13</v>
      </c>
      <c r="C15" s="33" t="s">
        <v>13</v>
      </c>
      <c r="D15" s="22"/>
      <c r="E15" s="16"/>
      <c r="F15" s="16"/>
      <c r="G15" s="17" t="s">
        <v>14</v>
      </c>
      <c r="H15" s="34"/>
      <c r="I15" s="50" t="s">
        <v>64</v>
      </c>
      <c r="J15" s="54" t="s">
        <v>61</v>
      </c>
      <c r="K15" s="50" t="s">
        <v>57</v>
      </c>
      <c r="L15" s="22"/>
      <c r="M15" s="50" t="s">
        <v>69</v>
      </c>
      <c r="N15" s="50" t="s">
        <v>66</v>
      </c>
      <c r="O15" s="56"/>
    </row>
    <row r="16" spans="1:15" s="20" customFormat="1" x14ac:dyDescent="0.4">
      <c r="A16" s="59" t="s">
        <v>15</v>
      </c>
      <c r="B16" s="60"/>
      <c r="C16" s="35"/>
      <c r="D16" s="36"/>
      <c r="E16" s="36"/>
      <c r="F16" s="36"/>
      <c r="G16" s="36"/>
      <c r="H16" s="37">
        <f>+SUBTOTAL(9, H17:H19)</f>
        <v>3061429.2504000003</v>
      </c>
      <c r="I16" s="37">
        <f t="shared" ref="I16:O16" si="13">+SUBTOTAL(9, I17:I19)</f>
        <v>0</v>
      </c>
      <c r="J16" s="37">
        <f t="shared" si="13"/>
        <v>0</v>
      </c>
      <c r="K16" s="37">
        <f t="shared" si="13"/>
        <v>0</v>
      </c>
      <c r="L16" s="37">
        <f t="shared" si="13"/>
        <v>3061429.2504000003</v>
      </c>
      <c r="M16" s="37">
        <f t="shared" si="13"/>
        <v>0</v>
      </c>
      <c r="N16" s="37">
        <f t="shared" si="13"/>
        <v>0</v>
      </c>
      <c r="O16" s="37">
        <f t="shared" si="13"/>
        <v>3061429.2504000003</v>
      </c>
    </row>
    <row r="17" spans="1:15" s="20" customFormat="1" ht="25.75" x14ac:dyDescent="0.4">
      <c r="A17" s="18" t="s">
        <v>16</v>
      </c>
      <c r="B17" s="18" t="s">
        <v>17</v>
      </c>
      <c r="C17" s="21">
        <v>10</v>
      </c>
      <c r="D17" s="22"/>
      <c r="E17" s="22"/>
      <c r="F17" s="18" t="s">
        <v>34</v>
      </c>
      <c r="G17" s="25" t="s">
        <v>35</v>
      </c>
      <c r="H17" s="7">
        <v>30000.000100000001</v>
      </c>
      <c r="I17" s="7"/>
      <c r="J17" s="7"/>
      <c r="K17" s="7"/>
      <c r="L17" s="7">
        <f>+H17+I17+K17+J17</f>
        <v>30000.000100000001</v>
      </c>
      <c r="M17" s="18"/>
      <c r="N17" s="18"/>
      <c r="O17" s="7">
        <f>+L17+M17+N17</f>
        <v>30000.000100000001</v>
      </c>
    </row>
    <row r="18" spans="1:15" s="20" customFormat="1" x14ac:dyDescent="0.4">
      <c r="A18" s="22"/>
      <c r="B18" s="22"/>
      <c r="C18" s="21">
        <v>10</v>
      </c>
      <c r="D18" s="22"/>
      <c r="E18" s="22"/>
      <c r="F18" s="18" t="s">
        <v>33</v>
      </c>
      <c r="G18" s="29" t="s">
        <v>45</v>
      </c>
      <c r="H18" s="7">
        <v>80000.000100000005</v>
      </c>
      <c r="I18" s="7"/>
      <c r="J18" s="7"/>
      <c r="K18" s="7"/>
      <c r="L18" s="7">
        <f t="shared" ref="L18:L37" si="14">+H18+I18+K18+J18</f>
        <v>80000.000100000005</v>
      </c>
      <c r="M18" s="18"/>
      <c r="N18" s="18"/>
      <c r="O18" s="7">
        <f t="shared" ref="O18:O37" si="15">+L18+M18+N18</f>
        <v>80000.000100000005</v>
      </c>
    </row>
    <row r="19" spans="1:15" s="20" customFormat="1" x14ac:dyDescent="0.4">
      <c r="A19" s="18"/>
      <c r="B19" s="18"/>
      <c r="C19" s="21" t="s">
        <v>21</v>
      </c>
      <c r="D19" s="22"/>
      <c r="E19" s="22"/>
      <c r="F19" s="28" t="s">
        <v>36</v>
      </c>
      <c r="G19" s="25" t="s">
        <v>22</v>
      </c>
      <c r="H19" s="7">
        <v>2951429.2502000001</v>
      </c>
      <c r="I19" s="7"/>
      <c r="J19" s="7"/>
      <c r="K19" s="7"/>
      <c r="L19" s="7">
        <f t="shared" si="14"/>
        <v>2951429.2502000001</v>
      </c>
      <c r="M19" s="18"/>
      <c r="N19" s="18"/>
      <c r="O19" s="7">
        <f t="shared" si="15"/>
        <v>2951429.2502000001</v>
      </c>
    </row>
    <row r="20" spans="1:15" s="20" customFormat="1" x14ac:dyDescent="0.4">
      <c r="A20" s="59" t="s">
        <v>23</v>
      </c>
      <c r="B20" s="60"/>
      <c r="C20" s="35"/>
      <c r="D20" s="36"/>
      <c r="E20" s="36"/>
      <c r="F20" s="36"/>
      <c r="G20" s="36"/>
      <c r="H20" s="37">
        <f>+SUBTOTAL(9, H21:H33)</f>
        <v>-7822299.0890999995</v>
      </c>
      <c r="I20" s="37">
        <f t="shared" ref="I20" si="16">+SUBTOTAL(9, I21:I33)</f>
        <v>-387544.83499999996</v>
      </c>
      <c r="J20" s="37">
        <f t="shared" ref="J20" si="17">+SUBTOTAL(9, J21:J33)</f>
        <v>-2163</v>
      </c>
      <c r="K20" s="37">
        <f t="shared" ref="K20" si="18">+SUBTOTAL(9, K21:K33)</f>
        <v>0</v>
      </c>
      <c r="L20" s="37">
        <f t="shared" ref="L20:O20" si="19">+SUBTOTAL(9, L21:L33)</f>
        <v>-8212006.9240999995</v>
      </c>
      <c r="M20" s="37">
        <f t="shared" si="19"/>
        <v>-100000</v>
      </c>
      <c r="N20" s="37">
        <f t="shared" si="19"/>
        <v>-20450</v>
      </c>
      <c r="O20" s="37">
        <f t="shared" si="19"/>
        <v>-8332456.9240999995</v>
      </c>
    </row>
    <row r="21" spans="1:15" s="20" customFormat="1" x14ac:dyDescent="0.4">
      <c r="A21" s="38" t="s">
        <v>50</v>
      </c>
      <c r="B21" s="39"/>
      <c r="C21" s="40"/>
      <c r="D21" s="36"/>
      <c r="E21" s="36"/>
      <c r="F21" s="36"/>
      <c r="G21" s="36"/>
      <c r="H21" s="37">
        <f>+SUBTOTAL(9, H22:H33)</f>
        <v>-7822299.0890999995</v>
      </c>
      <c r="I21" s="37">
        <f t="shared" ref="I21" si="20">+SUBTOTAL(9, I22:I33)</f>
        <v>-387544.83499999996</v>
      </c>
      <c r="J21" s="37">
        <f t="shared" ref="J21" si="21">+SUBTOTAL(9, J22:J33)</f>
        <v>-2163</v>
      </c>
      <c r="K21" s="37">
        <f t="shared" ref="K21" si="22">+SUBTOTAL(9, K22:K33)</f>
        <v>0</v>
      </c>
      <c r="L21" s="37">
        <f t="shared" ref="L21:O21" si="23">+SUBTOTAL(9, L22:L33)</f>
        <v>-8212006.9240999995</v>
      </c>
      <c r="M21" s="37">
        <f t="shared" si="23"/>
        <v>-100000</v>
      </c>
      <c r="N21" s="37">
        <f t="shared" si="23"/>
        <v>-20450</v>
      </c>
      <c r="O21" s="37">
        <f t="shared" si="23"/>
        <v>-8332456.9240999995</v>
      </c>
    </row>
    <row r="22" spans="1:15" s="20" customFormat="1" ht="25.75" x14ac:dyDescent="0.4">
      <c r="A22" s="18" t="s">
        <v>24</v>
      </c>
      <c r="B22" s="26" t="s">
        <v>46</v>
      </c>
      <c r="C22" s="21">
        <v>10</v>
      </c>
      <c r="D22" s="18" t="s">
        <v>25</v>
      </c>
      <c r="E22" s="18" t="s">
        <v>26</v>
      </c>
      <c r="F22" s="28" t="s">
        <v>40</v>
      </c>
      <c r="G22" s="18" t="s">
        <v>39</v>
      </c>
      <c r="H22" s="7">
        <v>-26713.21</v>
      </c>
      <c r="I22" s="7"/>
      <c r="J22" s="7"/>
      <c r="K22" s="7"/>
      <c r="L22" s="7">
        <f t="shared" si="14"/>
        <v>-26713.21</v>
      </c>
      <c r="M22" s="7"/>
      <c r="N22" s="7"/>
      <c r="O22" s="7">
        <f t="shared" si="15"/>
        <v>-26713.21</v>
      </c>
    </row>
    <row r="23" spans="1:15" s="20" customFormat="1" x14ac:dyDescent="0.4">
      <c r="A23" s="18"/>
      <c r="B23" s="18"/>
      <c r="C23" s="18" t="s">
        <v>19</v>
      </c>
      <c r="D23" s="18"/>
      <c r="E23" s="18"/>
      <c r="F23" s="28" t="s">
        <v>40</v>
      </c>
      <c r="G23" s="18" t="s">
        <v>39</v>
      </c>
      <c r="H23" s="7">
        <v>-3224524.8498999998</v>
      </c>
      <c r="I23" s="7">
        <v>-323670.85250000004</v>
      </c>
      <c r="J23" s="7"/>
      <c r="K23" s="7"/>
      <c r="L23" s="7">
        <f t="shared" si="14"/>
        <v>-3548195.7023999998</v>
      </c>
      <c r="M23" s="7"/>
      <c r="N23" s="7">
        <v>-20000</v>
      </c>
      <c r="O23" s="7">
        <f t="shared" si="15"/>
        <v>-3568195.7023999998</v>
      </c>
    </row>
    <row r="24" spans="1:15" s="20" customFormat="1" x14ac:dyDescent="0.4">
      <c r="A24" s="18"/>
      <c r="B24" s="18"/>
      <c r="C24" s="18" t="s">
        <v>19</v>
      </c>
      <c r="D24" s="22"/>
      <c r="E24" s="22"/>
      <c r="F24" s="28" t="s">
        <v>42</v>
      </c>
      <c r="G24" s="18" t="s">
        <v>41</v>
      </c>
      <c r="H24" s="7">
        <v>-147147</v>
      </c>
      <c r="I24" s="7">
        <v>-63873.982499999918</v>
      </c>
      <c r="J24" s="7">
        <v>-2163</v>
      </c>
      <c r="K24" s="7">
        <v>4000</v>
      </c>
      <c r="L24" s="7">
        <f t="shared" si="14"/>
        <v>-209183.98249999993</v>
      </c>
      <c r="M24" s="7"/>
      <c r="N24" s="7">
        <v>-450</v>
      </c>
      <c r="O24" s="7">
        <f t="shared" si="15"/>
        <v>-209633.98249999993</v>
      </c>
    </row>
    <row r="25" spans="1:15" s="20" customFormat="1" x14ac:dyDescent="0.4">
      <c r="A25" s="18"/>
      <c r="B25" s="18"/>
      <c r="C25" s="18" t="s">
        <v>19</v>
      </c>
      <c r="D25" s="22"/>
      <c r="E25" s="22"/>
      <c r="F25" s="28" t="s">
        <v>62</v>
      </c>
      <c r="G25" s="18" t="s">
        <v>63</v>
      </c>
      <c r="H25" s="7">
        <v>0</v>
      </c>
      <c r="I25" s="7"/>
      <c r="J25" s="7"/>
      <c r="K25" s="7">
        <v>-4000</v>
      </c>
      <c r="L25" s="7">
        <f t="shared" si="14"/>
        <v>-4000</v>
      </c>
      <c r="M25" s="7"/>
      <c r="N25" s="7"/>
      <c r="O25" s="7">
        <f t="shared" si="15"/>
        <v>-4000</v>
      </c>
    </row>
    <row r="26" spans="1:15" s="20" customFormat="1" x14ac:dyDescent="0.4">
      <c r="A26" s="18"/>
      <c r="B26" s="18"/>
      <c r="C26" s="18" t="s">
        <v>19</v>
      </c>
      <c r="D26" s="18" t="s">
        <v>27</v>
      </c>
      <c r="E26" s="18" t="s">
        <v>28</v>
      </c>
      <c r="F26" s="28" t="s">
        <v>42</v>
      </c>
      <c r="G26" s="18" t="s">
        <v>41</v>
      </c>
      <c r="H26" s="7">
        <v>-262734.02919999999</v>
      </c>
      <c r="I26" s="7"/>
      <c r="J26" s="7"/>
      <c r="K26" s="7"/>
      <c r="L26" s="7">
        <f t="shared" si="14"/>
        <v>-262734.02919999999</v>
      </c>
      <c r="M26" s="7"/>
      <c r="N26" s="7"/>
      <c r="O26" s="7">
        <f t="shared" si="15"/>
        <v>-262734.02919999999</v>
      </c>
    </row>
    <row r="27" spans="1:15" s="20" customFormat="1" x14ac:dyDescent="0.4">
      <c r="A27" s="18"/>
      <c r="B27" s="18"/>
      <c r="C27" s="18" t="s">
        <v>19</v>
      </c>
      <c r="D27" s="57" t="s">
        <v>71</v>
      </c>
      <c r="E27" s="58" t="s">
        <v>70</v>
      </c>
      <c r="F27" s="28" t="s">
        <v>42</v>
      </c>
      <c r="G27" s="18" t="s">
        <v>41</v>
      </c>
      <c r="H27" s="7"/>
      <c r="I27" s="7"/>
      <c r="J27" s="7"/>
      <c r="K27" s="7"/>
      <c r="L27" s="7">
        <f t="shared" si="14"/>
        <v>0</v>
      </c>
      <c r="M27" s="7">
        <v>-100000</v>
      </c>
      <c r="N27" s="7"/>
      <c r="O27" s="7">
        <f t="shared" si="15"/>
        <v>-100000</v>
      </c>
    </row>
    <row r="28" spans="1:15" s="20" customFormat="1" ht="25.75" x14ac:dyDescent="0.4">
      <c r="A28" s="18"/>
      <c r="B28" s="18"/>
      <c r="C28" s="21">
        <v>40</v>
      </c>
      <c r="D28" s="18"/>
      <c r="E28" s="18"/>
      <c r="F28" s="18" t="s">
        <v>44</v>
      </c>
      <c r="G28" s="30" t="s">
        <v>47</v>
      </c>
      <c r="H28" s="7">
        <v>-568999</v>
      </c>
      <c r="I28" s="7"/>
      <c r="J28" s="7"/>
      <c r="K28" s="7"/>
      <c r="L28" s="7">
        <f t="shared" si="14"/>
        <v>-568999</v>
      </c>
      <c r="M28" s="7"/>
      <c r="N28" s="7"/>
      <c r="O28" s="7">
        <f t="shared" si="15"/>
        <v>-568999</v>
      </c>
    </row>
    <row r="29" spans="1:15" s="20" customFormat="1" ht="25.75" x14ac:dyDescent="0.4">
      <c r="A29" s="18"/>
      <c r="B29" s="18"/>
      <c r="C29" s="21">
        <v>40</v>
      </c>
      <c r="D29" s="22"/>
      <c r="E29" s="22"/>
      <c r="F29" s="18" t="s">
        <v>43</v>
      </c>
      <c r="G29" s="30" t="s">
        <v>48</v>
      </c>
      <c r="H29" s="7">
        <v>-1969128</v>
      </c>
      <c r="I29" s="7"/>
      <c r="J29" s="7"/>
      <c r="K29" s="7"/>
      <c r="L29" s="7">
        <f t="shared" si="14"/>
        <v>-1969128</v>
      </c>
      <c r="M29" s="7"/>
      <c r="N29" s="7">
        <v>1969128</v>
      </c>
      <c r="O29" s="7">
        <f t="shared" si="15"/>
        <v>0</v>
      </c>
    </row>
    <row r="30" spans="1:15" s="20" customFormat="1" ht="25.75" x14ac:dyDescent="0.4">
      <c r="A30" s="18"/>
      <c r="B30" s="18"/>
      <c r="C30" s="21">
        <v>40</v>
      </c>
      <c r="D30" s="18" t="s">
        <v>72</v>
      </c>
      <c r="E30" s="18" t="s">
        <v>73</v>
      </c>
      <c r="F30" s="18" t="s">
        <v>43</v>
      </c>
      <c r="G30" s="30" t="s">
        <v>48</v>
      </c>
      <c r="H30" s="7"/>
      <c r="I30" s="7"/>
      <c r="J30" s="7"/>
      <c r="K30" s="7"/>
      <c r="L30" s="7">
        <f t="shared" si="14"/>
        <v>0</v>
      </c>
      <c r="M30" s="7"/>
      <c r="N30" s="7">
        <v>-1969128</v>
      </c>
      <c r="O30" s="7">
        <f t="shared" si="15"/>
        <v>-1969128</v>
      </c>
    </row>
    <row r="31" spans="1:15" s="20" customFormat="1" x14ac:dyDescent="0.4">
      <c r="A31" s="18"/>
      <c r="B31" s="18"/>
      <c r="C31" s="21">
        <v>40</v>
      </c>
      <c r="D31" s="18"/>
      <c r="E31" s="18"/>
      <c r="F31" s="18" t="s">
        <v>40</v>
      </c>
      <c r="G31" s="18" t="s">
        <v>39</v>
      </c>
      <c r="H31" s="7">
        <v>-1108200</v>
      </c>
      <c r="I31" s="7"/>
      <c r="J31" s="7"/>
      <c r="K31" s="7"/>
      <c r="L31" s="7">
        <f t="shared" si="14"/>
        <v>-1108200</v>
      </c>
      <c r="M31" s="7"/>
      <c r="N31" s="7"/>
      <c r="O31" s="7">
        <f t="shared" si="15"/>
        <v>-1108200</v>
      </c>
    </row>
    <row r="32" spans="1:15" s="20" customFormat="1" x14ac:dyDescent="0.4">
      <c r="A32" s="18"/>
      <c r="B32" s="18"/>
      <c r="C32" s="21">
        <v>40</v>
      </c>
      <c r="D32" s="18"/>
      <c r="E32" s="18"/>
      <c r="F32" s="18" t="s">
        <v>42</v>
      </c>
      <c r="G32" s="18" t="s">
        <v>41</v>
      </c>
      <c r="H32" s="7">
        <v>-488853</v>
      </c>
      <c r="I32" s="7"/>
      <c r="J32" s="7"/>
      <c r="K32" s="7"/>
      <c r="L32" s="7">
        <f t="shared" si="14"/>
        <v>-488853</v>
      </c>
      <c r="M32" s="7"/>
      <c r="N32" s="7"/>
      <c r="O32" s="7">
        <f t="shared" si="15"/>
        <v>-488853</v>
      </c>
    </row>
    <row r="33" spans="1:15" s="20" customFormat="1" x14ac:dyDescent="0.4">
      <c r="A33" s="18"/>
      <c r="B33" s="18"/>
      <c r="C33" s="21">
        <v>60</v>
      </c>
      <c r="D33" s="18"/>
      <c r="F33" s="28" t="s">
        <v>38</v>
      </c>
      <c r="G33" s="18" t="s">
        <v>3</v>
      </c>
      <c r="H33" s="7">
        <v>-26000</v>
      </c>
      <c r="I33" s="7"/>
      <c r="J33" s="7"/>
      <c r="K33" s="7"/>
      <c r="L33" s="7">
        <f t="shared" si="14"/>
        <v>-26000</v>
      </c>
      <c r="M33" s="18"/>
      <c r="N33" s="18"/>
      <c r="O33" s="7">
        <f t="shared" si="15"/>
        <v>-26000</v>
      </c>
    </row>
    <row r="34" spans="1:15" s="43" customFormat="1" x14ac:dyDescent="0.4">
      <c r="A34" s="35" t="s">
        <v>18</v>
      </c>
      <c r="B34" s="41"/>
      <c r="C34" s="42"/>
      <c r="D34" s="41"/>
      <c r="E34" s="41"/>
      <c r="F34" s="41"/>
      <c r="G34" s="41"/>
      <c r="H34" s="37">
        <f>+SUBTOTAL(9, H35:H37)</f>
        <v>-179089.5098</v>
      </c>
      <c r="I34" s="37">
        <f t="shared" ref="I34" si="24">+SUBTOTAL(9, I35:I37)</f>
        <v>0</v>
      </c>
      <c r="J34" s="37">
        <f t="shared" ref="J34" si="25">+SUBTOTAL(9, J35:J37)</f>
        <v>0</v>
      </c>
      <c r="K34" s="37">
        <f t="shared" ref="K34" si="26">+SUBTOTAL(9, K35:K37)</f>
        <v>0</v>
      </c>
      <c r="L34" s="37">
        <f t="shared" ref="L34:O34" si="27">+SUBTOTAL(9, L35:L37)</f>
        <v>-179089.5098</v>
      </c>
      <c r="M34" s="37">
        <f t="shared" si="27"/>
        <v>0</v>
      </c>
      <c r="N34" s="37">
        <f t="shared" si="27"/>
        <v>0</v>
      </c>
      <c r="O34" s="37">
        <f t="shared" si="27"/>
        <v>-179089.5098</v>
      </c>
    </row>
    <row r="35" spans="1:15" s="20" customFormat="1" x14ac:dyDescent="0.4">
      <c r="A35" s="18" t="s">
        <v>16</v>
      </c>
      <c r="B35" s="18" t="s">
        <v>17</v>
      </c>
      <c r="C35" s="18" t="s">
        <v>20</v>
      </c>
      <c r="D35" s="18"/>
      <c r="E35" s="18"/>
      <c r="F35" s="18" t="s">
        <v>37</v>
      </c>
      <c r="G35" s="18" t="s">
        <v>49</v>
      </c>
      <c r="H35" s="7">
        <v>-41974.68</v>
      </c>
      <c r="I35" s="7"/>
      <c r="J35" s="7"/>
      <c r="K35" s="7"/>
      <c r="L35" s="7">
        <f t="shared" si="14"/>
        <v>-41974.68</v>
      </c>
      <c r="M35" s="18"/>
      <c r="N35" s="18"/>
      <c r="O35" s="7">
        <f t="shared" si="15"/>
        <v>-41974.68</v>
      </c>
    </row>
    <row r="36" spans="1:15" s="20" customFormat="1" x14ac:dyDescent="0.4">
      <c r="A36" s="18"/>
      <c r="B36" s="18"/>
      <c r="C36" s="18" t="s">
        <v>20</v>
      </c>
      <c r="D36" s="18" t="s">
        <v>27</v>
      </c>
      <c r="E36" s="18" t="s">
        <v>28</v>
      </c>
      <c r="F36" s="18" t="s">
        <v>37</v>
      </c>
      <c r="G36" s="18" t="s">
        <v>49</v>
      </c>
      <c r="H36" s="7">
        <v>-55967.829899999997</v>
      </c>
      <c r="I36" s="7"/>
      <c r="J36" s="7"/>
      <c r="K36" s="7"/>
      <c r="L36" s="7">
        <f t="shared" si="14"/>
        <v>-55967.829899999997</v>
      </c>
      <c r="M36" s="18"/>
      <c r="N36" s="18"/>
      <c r="O36" s="7">
        <f t="shared" si="15"/>
        <v>-55967.829899999997</v>
      </c>
    </row>
    <row r="37" spans="1:15" s="20" customFormat="1" x14ac:dyDescent="0.4">
      <c r="A37" s="18"/>
      <c r="B37" s="18"/>
      <c r="C37" s="21">
        <v>40</v>
      </c>
      <c r="D37" s="18"/>
      <c r="E37" s="18"/>
      <c r="F37" s="18" t="s">
        <v>37</v>
      </c>
      <c r="G37" s="18" t="s">
        <v>49</v>
      </c>
      <c r="H37" s="7">
        <v>-81146.999899999995</v>
      </c>
      <c r="I37" s="7"/>
      <c r="J37" s="7"/>
      <c r="K37" s="7"/>
      <c r="L37" s="7">
        <f t="shared" si="14"/>
        <v>-81146.999899999995</v>
      </c>
      <c r="M37" s="18"/>
      <c r="N37" s="18"/>
      <c r="O37" s="7">
        <f t="shared" si="15"/>
        <v>-81146.999899999995</v>
      </c>
    </row>
    <row r="38" spans="1:15" ht="14.5" customHeight="1" x14ac:dyDescent="0.4"/>
    <row r="39" spans="1:15" ht="27.45" customHeight="1" x14ac:dyDescent="0.4">
      <c r="A39" s="63" t="s">
        <v>74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1:15" ht="28.95" customHeight="1" x14ac:dyDescent="0.4">
      <c r="A40" s="52"/>
      <c r="B40" s="52"/>
      <c r="C40" s="52"/>
      <c r="D40" s="52"/>
      <c r="E40" s="52"/>
      <c r="F40" s="52"/>
      <c r="G40" s="52"/>
      <c r="H40" s="52"/>
    </row>
    <row r="41" spans="1:15" x14ac:dyDescent="0.4">
      <c r="A41" s="19"/>
      <c r="B41" s="19"/>
      <c r="C41" s="19"/>
      <c r="D41" s="19"/>
      <c r="E41" s="19"/>
      <c r="F41" s="19"/>
      <c r="G41" s="19"/>
    </row>
  </sheetData>
  <autoFilter ref="A13:G37" xr:uid="{00000000-0001-0000-0000-000000000000}"/>
  <mergeCells count="4">
    <mergeCell ref="A16:B16"/>
    <mergeCell ref="A20:B20"/>
    <mergeCell ref="G2:O2"/>
    <mergeCell ref="A39:O39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42C7D-CD65-49A8-9066-B05346E454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490A52-2BBF-431F-859D-02906A96588F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9b483750-598d-46a0-877d-052f8f804d23"/>
    <ds:schemaRef ds:uri="http://www.w3.org/XML/1998/namespace"/>
    <ds:schemaRef ds:uri="http://purl.org/dc/elements/1.1/"/>
    <ds:schemaRef ds:uri="http://schemas.microsoft.com/office/infopath/2007/PartnerControls"/>
    <ds:schemaRef ds:uri="e6f0d7a7-7317-4211-b722-0acf268d17f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C86506-1AB8-47BE-9248-3F2D17B18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 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2024-01-08T04:31:21Z</cp:lastPrinted>
  <dcterms:created xsi:type="dcterms:W3CDTF">2022-12-27T12:48:44Z</dcterms:created>
  <dcterms:modified xsi:type="dcterms:W3CDTF">2025-11-26T14:43:36Z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2024-12-12T14:04:29Z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356996a4-3850-4f52-839e-1ce5843df7be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